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he Border Mill\"/>
    </mc:Choice>
  </mc:AlternateContent>
  <xr:revisionPtr revIDLastSave="0" documentId="13_ncr:1_{089813C9-C8A3-45B6-911F-546838621BC4}" xr6:coauthVersionLast="47" xr6:coauthVersionMax="47" xr10:uidLastSave="{00000000-0000-0000-0000-000000000000}"/>
  <bookViews>
    <workbookView xWindow="-120" yWindow="-120" windowWidth="29040" windowHeight="15720" tabRatio="590" xr2:uid="{00000000-000D-0000-FFFF-FFFF00000000}"/>
  </bookViews>
  <sheets>
    <sheet name="Ready reckoner" sheetId="1" r:id="rId1"/>
    <sheet name="Colour" sheetId="5" state="hidden" r:id="rId2"/>
    <sheet name="Fleece quality" sheetId="2" state="hidden" r:id="rId3"/>
    <sheet name="Contamination" sheetId="3" state="hidden" r:id="rId4"/>
    <sheet name="% wool blend" sheetId="8" state="hidden" r:id="rId5"/>
    <sheet name="Type of yarn" sheetId="7" state="hidden" r:id="rId6"/>
    <sheet name="Finishing" sheetId="4" state="hidden" r:id="rId7"/>
    <sheet name="Additional return for blend" sheetId="9" state="hidden" r:id="rId8"/>
  </sheets>
  <definedNames>
    <definedName name="_xlnm._FilterDatabase" localSheetId="0" hidden="1">'Ready reckoner'!$B$5:$B$15</definedName>
    <definedName name="Contamination">Contamination!$A:$A</definedName>
    <definedName name="Finishing">Finishing!$A:$A</definedName>
    <definedName name="_xlnm.Print_Area" localSheetId="0">'Ready reckoner'!$A$1:$H$28</definedName>
    <definedName name="Quality">'Fleece quality'!$A:$A</definedName>
    <definedName name="Sorting">Colour!$A:$A</definedName>
    <definedName name="VM">Contamination!$A:$A</definedName>
    <definedName name="Yarn">'Type of yarn'!$A:$A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9" l="1"/>
  <c r="C54" i="1"/>
  <c r="B3" i="8"/>
  <c r="C44" i="1"/>
  <c r="C38" i="1"/>
  <c r="C39" i="1" s="1"/>
  <c r="C47" i="1"/>
  <c r="C43" i="1"/>
  <c r="C42" i="1" l="1"/>
  <c r="C45" i="1"/>
  <c r="C40" i="1"/>
  <c r="C41" i="1" s="1"/>
  <c r="C46" i="1" l="1"/>
  <c r="C53" i="1"/>
  <c r="C55" i="1" l="1"/>
  <c r="C56" i="1" s="1"/>
  <c r="C48" i="1"/>
  <c r="C49" i="1" s="1"/>
  <c r="C57" i="1" l="1"/>
  <c r="C19" i="1" s="1"/>
  <c r="C58" i="1"/>
  <c r="C21" i="1"/>
  <c r="C50" i="1"/>
  <c r="C51" i="1" l="1"/>
  <c r="C52" i="1" s="1"/>
  <c r="C23" i="1" l="1"/>
  <c r="C27" i="1" s="1"/>
  <c r="C29" i="1" l="1"/>
  <c r="C25" i="1"/>
</calcChain>
</file>

<file path=xl/sharedStrings.xml><?xml version="1.0" encoding="utf-8"?>
<sst xmlns="http://schemas.openxmlformats.org/spreadsheetml/2006/main" count="88" uniqueCount="73">
  <si>
    <t>Fleece weight in kg</t>
  </si>
  <si>
    <t>Fleece quality</t>
  </si>
  <si>
    <t>Finishing</t>
  </si>
  <si>
    <t>Average</t>
  </si>
  <si>
    <t>Not great</t>
  </si>
  <si>
    <t>Pretty good</t>
  </si>
  <si>
    <t>Fleece contamination</t>
  </si>
  <si>
    <t>Cost for finishing</t>
  </si>
  <si>
    <t>Likely return rate</t>
  </si>
  <si>
    <t>Very fine</t>
  </si>
  <si>
    <t>100g balls with labels</t>
  </si>
  <si>
    <t>100g skeins with labels</t>
  </si>
  <si>
    <t>50g balls with labels</t>
  </si>
  <si>
    <t>50g skeins with labels</t>
  </si>
  <si>
    <t>Approximate cost ex VAT</t>
  </si>
  <si>
    <t>Approximate cost including VAT</t>
  </si>
  <si>
    <t>100g balls</t>
  </si>
  <si>
    <t>100g skeins</t>
  </si>
  <si>
    <t>50g balls</t>
  </si>
  <si>
    <t>50g skeins</t>
  </si>
  <si>
    <t>Superfine (&lt;18 microns) 
or cria fleece</t>
  </si>
  <si>
    <t>Nice soft fleece (c. 23-28 microns) 
with some guard hair</t>
  </si>
  <si>
    <t>Product</t>
  </si>
  <si>
    <t>4 ply yarn</t>
  </si>
  <si>
    <t>DK yarn</t>
  </si>
  <si>
    <t>Aran yarn</t>
  </si>
  <si>
    <t>Chunky yarn</t>
  </si>
  <si>
    <t>2 ply yarn</t>
  </si>
  <si>
    <t>Indicative cost per kg 
incoming weight (ex VAT)</t>
  </si>
  <si>
    <t>Weight after separating</t>
  </si>
  <si>
    <t>Colour</t>
  </si>
  <si>
    <t>Approximate quantity of yarn (kg)</t>
  </si>
  <si>
    <t>Indicative cost per kg 
finish weight (ex VAT)</t>
  </si>
  <si>
    <t>Moderately fine fleece (c. 18-22 microns) 
with very little guard hair and good crimp</t>
  </si>
  <si>
    <t>Cost for wash</t>
  </si>
  <si>
    <t>Weight after wash</t>
  </si>
  <si>
    <t>Fibre separating needed?</t>
  </si>
  <si>
    <t>Cost to tumble</t>
  </si>
  <si>
    <t>Weight after tumble</t>
  </si>
  <si>
    <t>Cost for separating</t>
  </si>
  <si>
    <t>Black or dark brown</t>
  </si>
  <si>
    <t>Other</t>
  </si>
  <si>
    <t>Start weight</t>
  </si>
  <si>
    <t>Lots of contamination</t>
  </si>
  <si>
    <t>Light DK yarn</t>
  </si>
  <si>
    <t>Light aran yarn</t>
  </si>
  <si>
    <t>Superfine yarn</t>
  </si>
  <si>
    <t>Cost for carding and spinning</t>
  </si>
  <si>
    <t>Not much</t>
  </si>
  <si>
    <t>Clean fleece with very little vegetable matter
or moderately clean with a few bits of vegetation</t>
  </si>
  <si>
    <t>Lots</t>
  </si>
  <si>
    <t>Yarn on cone</t>
  </si>
  <si>
    <t>Coarse (&gt;28 micron), straight, or short staple fleece
or fleece with lots of guard hair and little crimp</t>
  </si>
  <si>
    <r>
      <t xml:space="preserve">Why does the colour matter?
</t>
    </r>
    <r>
      <rPr>
        <i/>
        <sz val="10"/>
        <color rgb="FF000000"/>
        <rFont val="Century Gothic"/>
        <family val="2"/>
      </rPr>
      <t>Dark brown and black fleeces are really difficult to clean, 
so need to go through the fibre separator to open up the fibres 
ready for a second wash before carding</t>
    </r>
  </si>
  <si>
    <t>Rovings</t>
  </si>
  <si>
    <t>Fleeces with lots of vegetable matter will need to go through the fibre separator before carding</t>
  </si>
  <si>
    <t>Light 4 ply yarn</t>
  </si>
  <si>
    <r>
      <rPr>
        <b/>
        <sz val="11"/>
        <color indexed="8"/>
        <rFont val="Century Gothic"/>
        <family val="2"/>
      </rPr>
      <t>ALPACA FLEECE PROCESSING COST READY RECKONER 2023</t>
    </r>
    <r>
      <rPr>
        <sz val="10"/>
        <color indexed="8"/>
        <rFont val="Century Gothic"/>
        <family val="2"/>
      </rPr>
      <t xml:space="preserve">
Please complete the white boxes for an estimate of the cost of processing your fleece
If you have any problems or queries, please drop us an email at hello@thebordermill.co.uk or call us on 01361 883692</t>
    </r>
  </si>
  <si>
    <r>
      <rPr>
        <b/>
        <i/>
        <sz val="10"/>
        <color indexed="8"/>
        <rFont val="Century Gothic"/>
        <family val="2"/>
      </rPr>
      <t xml:space="preserve">Fleece weight
</t>
    </r>
    <r>
      <rPr>
        <i/>
        <sz val="10"/>
        <color indexed="8"/>
        <rFont val="Century Gothic"/>
        <family val="2"/>
      </rPr>
      <t xml:space="preserve">There is a minimum charge per batch of £100 + VAT.
This equates to a starting weight of c. 1.5 kg for yarn and 3 kg for rovings.   </t>
    </r>
  </si>
  <si>
    <r>
      <t xml:space="preserve">Fleece preparation
</t>
    </r>
    <r>
      <rPr>
        <i/>
        <sz val="10"/>
        <color indexed="8"/>
        <rFont val="Century Gothic"/>
        <family val="2"/>
      </rPr>
      <t>These estimates exclude any costs for sorting (£15 per kg rejected fibre), skirting cria fleeces or cutting long suri fleeces (charged at £48 per hour )</t>
    </r>
  </si>
  <si>
    <t>20% wool, 80% alpaca</t>
  </si>
  <si>
    <t>30% wool, 70% alpaca</t>
  </si>
  <si>
    <t>None (pure alpaca)</t>
  </si>
  <si>
    <t>50% wool 50% alpaca</t>
  </si>
  <si>
    <t>% wool to blend</t>
  </si>
  <si>
    <t>Weight of alpaca to card</t>
  </si>
  <si>
    <t>Cost of wool to add</t>
  </si>
  <si>
    <t>Total to card</t>
  </si>
  <si>
    <t>Weight of wool to add</t>
  </si>
  <si>
    <t>Average return on alpaca</t>
  </si>
  <si>
    <t>Additional return for blend</t>
  </si>
  <si>
    <t>Finish weight (alpaca)</t>
  </si>
  <si>
    <t>Finish weight (blend)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</si>
</sst>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i/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rgb="FF000000"/>
      <name val="Century Gothic"/>
      <family val="2"/>
    </font>
    <font>
      <b/>
      <i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9"/>
      <color theme="1"/>
      <name val="Century Gothic"/>
      <family val="2"/>
    </font>
    <font>
      <i/>
      <sz val="9"/>
      <color theme="1"/>
      <name val="Century Gothic"/>
      <family val="2"/>
    </font>
    <font>
      <i/>
      <sz val="10"/>
      <color rgb="FF00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8F8F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1">
    <xf numFmtId="0" fontId="0" fillId="0" borderId="0" xfId="0"/>
    <xf numFmtId="0" fontId="6" fillId="0" borderId="0" xfId="0" applyFont="1"/>
    <xf numFmtId="0" fontId="7" fillId="0" borderId="0" xfId="0" applyFont="1"/>
    <xf numFmtId="2" fontId="6" fillId="0" borderId="0" xfId="0" applyNumberFormat="1" applyFont="1"/>
    <xf numFmtId="0" fontId="8" fillId="2" borderId="0" xfId="0" applyFont="1" applyFill="1"/>
    <xf numFmtId="0" fontId="8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right" indent="1"/>
    </xf>
    <xf numFmtId="0" fontId="8" fillId="0" borderId="0" xfId="0" applyFont="1"/>
    <xf numFmtId="2" fontId="9" fillId="0" borderId="1" xfId="0" applyNumberFormat="1" applyFont="1" applyBorder="1" applyAlignment="1" applyProtection="1">
      <alignment horizontal="right" vertical="center" indent="1"/>
      <protection locked="0"/>
    </xf>
    <xf numFmtId="0" fontId="9" fillId="0" borderId="1" xfId="0" applyFont="1" applyBorder="1" applyAlignment="1" applyProtection="1">
      <alignment horizontal="right" vertical="center" indent="1"/>
      <protection locked="0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right" indent="1"/>
    </xf>
    <xf numFmtId="0" fontId="10" fillId="0" borderId="0" xfId="0" applyFont="1" applyAlignment="1">
      <alignment horizontal="left" vertical="center" indent="1"/>
    </xf>
    <xf numFmtId="8" fontId="10" fillId="0" borderId="0" xfId="0" applyNumberFormat="1" applyFont="1" applyAlignment="1">
      <alignment horizontal="right" vertical="center" indent="1"/>
    </xf>
    <xf numFmtId="9" fontId="9" fillId="3" borderId="1" xfId="1" applyFont="1" applyFill="1" applyBorder="1" applyAlignment="1">
      <alignment horizontal="right" vertical="center" indent="1"/>
    </xf>
    <xf numFmtId="0" fontId="8" fillId="4" borderId="0" xfId="0" applyFont="1" applyFill="1" applyAlignment="1">
      <alignment horizontal="left" indent="1"/>
    </xf>
    <xf numFmtId="0" fontId="8" fillId="4" borderId="0" xfId="0" applyFont="1" applyFill="1" applyAlignment="1">
      <alignment horizontal="right" indent="1"/>
    </xf>
    <xf numFmtId="0" fontId="8" fillId="4" borderId="0" xfId="0" applyFont="1" applyFill="1"/>
    <xf numFmtId="0" fontId="8" fillId="4" borderId="0" xfId="0" applyFont="1" applyFill="1" applyAlignment="1">
      <alignment horizontal="right" vertical="center" indent="2"/>
    </xf>
    <xf numFmtId="0" fontId="8" fillId="4" borderId="0" xfId="0" applyFont="1" applyFill="1" applyAlignment="1">
      <alignment horizontal="right" vertical="center" indent="1"/>
    </xf>
    <xf numFmtId="164" fontId="8" fillId="4" borderId="0" xfId="0" applyNumberFormat="1" applyFont="1" applyFill="1" applyAlignment="1">
      <alignment horizontal="right" vertical="center" indent="1"/>
    </xf>
    <xf numFmtId="2" fontId="8" fillId="4" borderId="0" xfId="0" applyNumberFormat="1" applyFont="1" applyFill="1" applyAlignment="1">
      <alignment horizontal="right" vertical="center" indent="1"/>
    </xf>
    <xf numFmtId="164" fontId="9" fillId="3" borderId="1" xfId="0" applyNumberFormat="1" applyFont="1" applyFill="1" applyBorder="1" applyAlignment="1">
      <alignment horizontal="right" vertical="center" indent="1"/>
    </xf>
    <xf numFmtId="0" fontId="8" fillId="4" borderId="0" xfId="0" applyFont="1" applyFill="1" applyAlignment="1">
      <alignment horizontal="right" vertical="center" wrapText="1" indent="2"/>
    </xf>
    <xf numFmtId="0" fontId="9" fillId="4" borderId="0" xfId="0" applyFont="1" applyFill="1" applyAlignment="1" applyProtection="1">
      <alignment horizontal="right" vertical="center" indent="1"/>
      <protection locked="0"/>
    </xf>
    <xf numFmtId="0" fontId="11" fillId="5" borderId="2" xfId="0" applyFont="1" applyFill="1" applyBorder="1" applyAlignment="1">
      <alignment horizontal="left" vertical="center" indent="1"/>
    </xf>
    <xf numFmtId="0" fontId="12" fillId="5" borderId="3" xfId="0" applyFont="1" applyFill="1" applyBorder="1"/>
    <xf numFmtId="0" fontId="12" fillId="4" borderId="0" xfId="0" applyFont="1" applyFill="1" applyAlignment="1">
      <alignment horizontal="left" vertical="top" indent="1"/>
    </xf>
    <xf numFmtId="0" fontId="12" fillId="4" borderId="0" xfId="0" applyFont="1" applyFill="1" applyAlignment="1">
      <alignment horizontal="left" vertical="top" wrapText="1" indent="1"/>
    </xf>
    <xf numFmtId="2" fontId="9" fillId="3" borderId="1" xfId="0" applyNumberFormat="1" applyFont="1" applyFill="1" applyBorder="1" applyAlignment="1">
      <alignment horizontal="right" vertical="center" indent="1"/>
    </xf>
    <xf numFmtId="0" fontId="8" fillId="4" borderId="5" xfId="0" applyFont="1" applyFill="1" applyBorder="1" applyAlignment="1">
      <alignment horizontal="right" vertical="center" indent="1"/>
    </xf>
    <xf numFmtId="0" fontId="13" fillId="4" borderId="0" xfId="0" applyFont="1" applyFill="1" applyAlignment="1">
      <alignment horizontal="right" vertical="center" indent="2"/>
    </xf>
    <xf numFmtId="164" fontId="13" fillId="4" borderId="0" xfId="0" applyNumberFormat="1" applyFont="1" applyFill="1" applyAlignment="1">
      <alignment horizontal="right" vertical="center" indent="1"/>
    </xf>
    <xf numFmtId="0" fontId="9" fillId="0" borderId="1" xfId="0" applyFont="1" applyBorder="1" applyAlignment="1" applyProtection="1">
      <alignment horizontal="right" vertical="center" wrapText="1" indent="1"/>
      <protection locked="0"/>
    </xf>
    <xf numFmtId="2" fontId="8" fillId="2" borderId="0" xfId="0" applyNumberFormat="1" applyFont="1" applyFill="1" applyAlignment="1">
      <alignment horizontal="left" indent="1"/>
    </xf>
    <xf numFmtId="0" fontId="12" fillId="4" borderId="10" xfId="0" applyFont="1" applyFill="1" applyBorder="1" applyAlignment="1">
      <alignment horizontal="left" vertical="top" wrapText="1" indent="1"/>
    </xf>
    <xf numFmtId="0" fontId="14" fillId="4" borderId="0" xfId="0" applyFont="1" applyFill="1" applyAlignment="1">
      <alignment horizontal="center" wrapText="1"/>
    </xf>
    <xf numFmtId="0" fontId="8" fillId="2" borderId="0" xfId="0" applyFont="1" applyFill="1" applyAlignment="1">
      <alignment horizontal="left" indent="2"/>
    </xf>
    <xf numFmtId="164" fontId="8" fillId="2" borderId="0" xfId="0" applyNumberFormat="1" applyFont="1" applyFill="1" applyAlignment="1">
      <alignment horizontal="left" vertical="center" indent="1"/>
    </xf>
    <xf numFmtId="164" fontId="8" fillId="2" borderId="0" xfId="0" applyNumberFormat="1" applyFont="1" applyFill="1" applyAlignment="1">
      <alignment horizontal="right" indent="1"/>
    </xf>
    <xf numFmtId="2" fontId="8" fillId="2" borderId="0" xfId="0" applyNumberFormat="1" applyFont="1" applyFill="1" applyAlignment="1">
      <alignment horizontal="left" vertical="center" indent="1"/>
    </xf>
    <xf numFmtId="9" fontId="8" fillId="2" borderId="0" xfId="1" applyFont="1" applyFill="1"/>
    <xf numFmtId="3" fontId="8" fillId="2" borderId="0" xfId="0" applyNumberFormat="1" applyFont="1" applyFill="1" applyAlignment="1">
      <alignment horizontal="left" vertical="center" indent="1"/>
    </xf>
    <xf numFmtId="9" fontId="8" fillId="2" borderId="0" xfId="1" applyFont="1" applyFill="1" applyBorder="1" applyAlignment="1">
      <alignment horizontal="left" vertical="center" indent="1"/>
    </xf>
    <xf numFmtId="164" fontId="8" fillId="0" borderId="0" xfId="0" applyNumberFormat="1" applyFont="1"/>
    <xf numFmtId="0" fontId="9" fillId="0" borderId="1" xfId="0" quotePrefix="1" applyFont="1" applyBorder="1" applyAlignment="1" applyProtection="1">
      <alignment horizontal="right" vertical="center" wrapText="1" indent="1"/>
      <protection locked="0"/>
    </xf>
    <xf numFmtId="2" fontId="0" fillId="0" borderId="0" xfId="0" applyNumberFormat="1"/>
    <xf numFmtId="9" fontId="8" fillId="2" borderId="0" xfId="1" applyFont="1" applyFill="1" applyAlignment="1">
      <alignment horizontal="left" vertical="center" indent="1"/>
    </xf>
    <xf numFmtId="0" fontId="14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left" vertical="top" indent="1"/>
    </xf>
    <xf numFmtId="0" fontId="1" fillId="2" borderId="0" xfId="0" applyFont="1" applyFill="1" applyAlignment="1">
      <alignment horizontal="left" wrapText="1" indent="1"/>
    </xf>
    <xf numFmtId="0" fontId="8" fillId="2" borderId="0" xfId="0" applyFont="1" applyFill="1" applyAlignment="1">
      <alignment horizontal="left" wrapText="1" indent="1"/>
    </xf>
    <xf numFmtId="0" fontId="3" fillId="5" borderId="2" xfId="0" applyFont="1" applyFill="1" applyBorder="1" applyAlignment="1">
      <alignment horizontal="left" vertical="center" wrapText="1" indent="1"/>
    </xf>
    <xf numFmtId="0" fontId="3" fillId="5" borderId="3" xfId="0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horizontal="left" vertical="center" wrapText="1" indent="1"/>
    </xf>
    <xf numFmtId="0" fontId="3" fillId="5" borderId="5" xfId="0" applyFont="1" applyFill="1" applyBorder="1" applyAlignment="1">
      <alignment horizontal="left" vertical="center" wrapText="1" indent="1"/>
    </xf>
    <xf numFmtId="0" fontId="3" fillId="5" borderId="7" xfId="0" applyFont="1" applyFill="1" applyBorder="1" applyAlignment="1">
      <alignment horizontal="left" vertical="center" wrapText="1" indent="1"/>
    </xf>
    <xf numFmtId="0" fontId="3" fillId="5" borderId="8" xfId="0" applyFont="1" applyFill="1" applyBorder="1" applyAlignment="1">
      <alignment horizontal="left" vertical="center" wrapText="1" indent="1"/>
    </xf>
    <xf numFmtId="0" fontId="2" fillId="5" borderId="2" xfId="0" applyFont="1" applyFill="1" applyBorder="1" applyAlignment="1">
      <alignment horizontal="left" vertical="center" wrapText="1" indent="1"/>
    </xf>
    <xf numFmtId="0" fontId="2" fillId="5" borderId="3" xfId="0" applyFont="1" applyFill="1" applyBorder="1" applyAlignment="1">
      <alignment horizontal="left" vertical="center" wrapText="1" indent="1"/>
    </xf>
    <xf numFmtId="0" fontId="2" fillId="5" borderId="4" xfId="0" applyFont="1" applyFill="1" applyBorder="1" applyAlignment="1">
      <alignment horizontal="left" vertical="center" wrapText="1" indent="1"/>
    </xf>
    <xf numFmtId="0" fontId="2" fillId="5" borderId="5" xfId="0" applyFont="1" applyFill="1" applyBorder="1" applyAlignment="1">
      <alignment horizontal="left" vertical="center" wrapText="1" indent="1"/>
    </xf>
    <xf numFmtId="0" fontId="2" fillId="5" borderId="7" xfId="0" applyFont="1" applyFill="1" applyBorder="1" applyAlignment="1">
      <alignment horizontal="left" vertical="center" wrapText="1" indent="1"/>
    </xf>
    <xf numFmtId="0" fontId="2" fillId="5" borderId="8" xfId="0" applyFont="1" applyFill="1" applyBorder="1" applyAlignment="1">
      <alignment horizontal="left" vertical="center" wrapText="1" indent="1"/>
    </xf>
    <xf numFmtId="0" fontId="12" fillId="5" borderId="4" xfId="0" applyFont="1" applyFill="1" applyBorder="1" applyAlignment="1">
      <alignment horizontal="left" vertical="top" indent="1"/>
    </xf>
    <xf numFmtId="0" fontId="12" fillId="5" borderId="7" xfId="0" applyFont="1" applyFill="1" applyBorder="1" applyAlignment="1">
      <alignment horizontal="left" vertical="top" indent="1"/>
    </xf>
    <xf numFmtId="0" fontId="12" fillId="5" borderId="6" xfId="0" applyFont="1" applyFill="1" applyBorder="1" applyAlignment="1">
      <alignment horizontal="left" vertical="top" wrapText="1" indent="1"/>
    </xf>
    <xf numFmtId="0" fontId="12" fillId="5" borderId="9" xfId="0" applyFont="1" applyFill="1" applyBorder="1" applyAlignment="1">
      <alignment horizontal="left" vertical="top" wrapText="1" indent="1"/>
    </xf>
    <xf numFmtId="164" fontId="9" fillId="3" borderId="11" xfId="0" applyNumberFormat="1" applyFont="1" applyFill="1" applyBorder="1" applyAlignment="1">
      <alignment horizontal="right" vertical="center"/>
    </xf>
    <xf numFmtId="164" fontId="9" fillId="3" borderId="6" xfId="0" applyNumberFormat="1" applyFont="1" applyFill="1" applyBorder="1" applyAlignment="1">
      <alignment horizontal="right" vertical="center"/>
    </xf>
    <xf numFmtId="164" fontId="9" fillId="3" borderId="9" xfId="0" applyNumberFormat="1" applyFont="1" applyFill="1" applyBorder="1" applyAlignment="1">
      <alignment horizontal="right" vertical="center"/>
    </xf>
    <xf numFmtId="0" fontId="8" fillId="4" borderId="0" xfId="0" applyFont="1" applyFill="1" applyAlignment="1">
      <alignment horizontal="right" vertical="center" wrapText="1" indent="2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1"/>
    </xf>
    <xf numFmtId="0" fontId="12" fillId="5" borderId="6" xfId="0" applyFont="1" applyFill="1" applyBorder="1" applyAlignment="1">
      <alignment horizontal="left" vertical="top" indent="1"/>
    </xf>
    <xf numFmtId="0" fontId="12" fillId="5" borderId="9" xfId="0" applyFont="1" applyFill="1" applyBorder="1" applyAlignment="1">
      <alignment horizontal="left" vertical="top" indent="1"/>
    </xf>
  </cellXfs>
  <cellStyles count="2">
    <cellStyle name="Normal" xfId="0" builtinId="0"/>
    <cellStyle name="Percent" xfId="1" builtinId="5"/>
  </cellStyles>
  <dxfs count="12">
    <dxf>
      <font>
        <color theme="7" tint="0.59996337778862885"/>
      </font>
    </dxf>
    <dxf>
      <font>
        <color rgb="FF9999FF"/>
      </font>
    </dxf>
    <dxf>
      <font>
        <color theme="7" tint="0.59996337778862885"/>
      </font>
    </dxf>
    <dxf>
      <font>
        <color rgb="FF9999FF"/>
      </font>
    </dxf>
    <dxf>
      <font>
        <color theme="7" tint="0.59996337778862885"/>
      </font>
    </dxf>
    <dxf>
      <font>
        <color rgb="FF9999FF"/>
      </font>
    </dxf>
    <dxf>
      <font>
        <color theme="7" tint="0.59996337778862885"/>
      </font>
    </dxf>
    <dxf>
      <font>
        <color rgb="FF9999FF"/>
      </font>
    </dxf>
    <dxf>
      <font>
        <color theme="7" tint="0.59996337778862885"/>
      </font>
    </dxf>
    <dxf>
      <font>
        <color rgb="FF9999FF"/>
      </font>
    </dxf>
    <dxf>
      <font>
        <color theme="7" tint="0.59996337778862885"/>
      </font>
    </dxf>
    <dxf>
      <font>
        <color rgb="FF9999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</xdr:colOff>
      <xdr:row>0</xdr:row>
      <xdr:rowOff>68580</xdr:rowOff>
    </xdr:from>
    <xdr:to>
      <xdr:col>5</xdr:col>
      <xdr:colOff>2926080</xdr:colOff>
      <xdr:row>1</xdr:row>
      <xdr:rowOff>83820</xdr:rowOff>
    </xdr:to>
    <xdr:pic>
      <xdr:nvPicPr>
        <xdr:cNvPr id="2162" name="Picture 1">
          <a:extLst>
            <a:ext uri="{FF2B5EF4-FFF2-40B4-BE49-F238E27FC236}">
              <a16:creationId xmlns:a16="http://schemas.microsoft.com/office/drawing/2014/main" id="{A25A1B54-73AC-4C46-AC63-532C7CC06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5320" y="68580"/>
          <a:ext cx="395478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73"/>
  <sheetViews>
    <sheetView tabSelected="1" workbookViewId="0">
      <selection activeCell="C17" sqref="C17"/>
    </sheetView>
  </sheetViews>
  <sheetFormatPr defaultColWidth="9.140625" defaultRowHeight="13.5" x14ac:dyDescent="0.25"/>
  <cols>
    <col min="1" max="1" width="3.28515625" style="4" customWidth="1"/>
    <col min="2" max="2" width="36.5703125" style="10" customWidth="1"/>
    <col min="3" max="3" width="23.42578125" style="10" customWidth="1"/>
    <col min="4" max="4" width="3.7109375" style="11" customWidth="1"/>
    <col min="5" max="5" width="15.140625" style="10" customWidth="1"/>
    <col min="6" max="6" width="55.7109375" style="7" customWidth="1"/>
    <col min="7" max="7" width="2.42578125" style="7" customWidth="1"/>
    <col min="8" max="8" width="4.140625" style="4" customWidth="1"/>
    <col min="9" max="40" width="9.140625" style="4"/>
    <col min="41" max="16384" width="9.140625" style="7"/>
  </cols>
  <sheetData>
    <row r="1" spans="2:12" ht="112.5" customHeight="1" x14ac:dyDescent="0.25">
      <c r="B1" s="50" t="s">
        <v>57</v>
      </c>
      <c r="C1" s="51"/>
      <c r="D1" s="6"/>
      <c r="E1" s="5"/>
      <c r="F1" s="4"/>
      <c r="G1" s="4"/>
    </row>
    <row r="2" spans="2:12" s="4" customFormat="1" x14ac:dyDescent="0.25">
      <c r="B2" s="5"/>
      <c r="C2" s="5"/>
      <c r="D2" s="6"/>
      <c r="E2" s="5"/>
    </row>
    <row r="3" spans="2:12" s="4" customFormat="1" ht="11.25" customHeight="1" x14ac:dyDescent="0.25">
      <c r="B3" s="17"/>
      <c r="C3" s="15"/>
      <c r="D3" s="16"/>
      <c r="E3" s="15"/>
      <c r="F3" s="17"/>
      <c r="G3" s="17"/>
    </row>
    <row r="4" spans="2:12" ht="17.25" customHeight="1" x14ac:dyDescent="0.25">
      <c r="B4" s="49"/>
      <c r="C4" s="49"/>
      <c r="D4" s="16"/>
      <c r="E4" s="15"/>
      <c r="F4" s="15"/>
      <c r="G4" s="17"/>
    </row>
    <row r="5" spans="2:12" ht="29.25" customHeight="1" x14ac:dyDescent="0.25">
      <c r="B5" s="30" t="s">
        <v>0</v>
      </c>
      <c r="C5" s="8"/>
      <c r="D5" s="16"/>
      <c r="E5" s="52" t="s">
        <v>58</v>
      </c>
      <c r="F5" s="53"/>
      <c r="G5" s="17"/>
    </row>
    <row r="6" spans="2:12" ht="8.1" customHeight="1" x14ac:dyDescent="0.25">
      <c r="B6" s="18"/>
      <c r="C6" s="21"/>
      <c r="D6" s="16"/>
      <c r="E6" s="54"/>
      <c r="F6" s="55"/>
      <c r="G6" s="17"/>
    </row>
    <row r="7" spans="2:12" ht="27.75" customHeight="1" x14ac:dyDescent="0.25">
      <c r="B7" s="18" t="s">
        <v>30</v>
      </c>
      <c r="C7" s="8"/>
      <c r="D7" s="16"/>
      <c r="E7" s="56"/>
      <c r="F7" s="57"/>
      <c r="G7" s="17"/>
    </row>
    <row r="8" spans="2:12" ht="8.1" customHeight="1" x14ac:dyDescent="0.25">
      <c r="B8" s="18"/>
      <c r="C8" s="21"/>
      <c r="D8" s="16"/>
      <c r="E8" s="16"/>
      <c r="F8" s="16"/>
      <c r="G8" s="17"/>
    </row>
    <row r="9" spans="2:12" ht="27.95" customHeight="1" x14ac:dyDescent="0.25">
      <c r="B9" s="18" t="s">
        <v>1</v>
      </c>
      <c r="C9" s="9"/>
      <c r="D9" s="16"/>
      <c r="E9" s="58" t="s">
        <v>53</v>
      </c>
      <c r="F9" s="59"/>
      <c r="G9" s="17"/>
      <c r="K9" s="78"/>
      <c r="L9" s="78"/>
    </row>
    <row r="10" spans="2:12" ht="8.1" customHeight="1" x14ac:dyDescent="0.25">
      <c r="B10" s="18"/>
      <c r="C10" s="19"/>
      <c r="D10" s="16"/>
      <c r="E10" s="60"/>
      <c r="F10" s="61"/>
      <c r="G10" s="17"/>
      <c r="K10" s="78"/>
      <c r="L10" s="78"/>
    </row>
    <row r="11" spans="2:12" ht="27.95" customHeight="1" x14ac:dyDescent="0.25">
      <c r="B11" s="18" t="s">
        <v>6</v>
      </c>
      <c r="C11" s="9"/>
      <c r="D11" s="16"/>
      <c r="E11" s="62"/>
      <c r="F11" s="63"/>
      <c r="G11" s="17"/>
      <c r="K11" s="78"/>
      <c r="L11" s="78"/>
    </row>
    <row r="12" spans="2:12" ht="8.1" customHeight="1" x14ac:dyDescent="0.25">
      <c r="B12" s="18"/>
      <c r="C12" s="19"/>
      <c r="D12" s="16"/>
      <c r="E12" s="16"/>
      <c r="F12" s="16"/>
      <c r="G12" s="17"/>
    </row>
    <row r="13" spans="2:12" ht="27.95" customHeight="1" x14ac:dyDescent="0.25">
      <c r="B13" s="23" t="s">
        <v>64</v>
      </c>
      <c r="C13" s="45"/>
      <c r="D13" s="16"/>
      <c r="E13" s="25" t="s">
        <v>1</v>
      </c>
      <c r="F13" s="26"/>
      <c r="G13" s="17"/>
    </row>
    <row r="14" spans="2:12" ht="8.1" customHeight="1" x14ac:dyDescent="0.25">
      <c r="B14" s="18"/>
      <c r="C14" s="19"/>
      <c r="D14" s="16"/>
      <c r="E14" s="64" t="s">
        <v>9</v>
      </c>
      <c r="F14" s="66" t="s">
        <v>20</v>
      </c>
      <c r="G14" s="17"/>
    </row>
    <row r="15" spans="2:12" ht="27.95" customHeight="1" x14ac:dyDescent="0.25">
      <c r="B15" s="18" t="s">
        <v>22</v>
      </c>
      <c r="C15" s="33"/>
      <c r="D15" s="16"/>
      <c r="E15" s="64"/>
      <c r="F15" s="66"/>
      <c r="G15" s="17"/>
    </row>
    <row r="16" spans="2:12" ht="8.25" customHeight="1" x14ac:dyDescent="0.25">
      <c r="B16" s="18"/>
      <c r="C16" s="24"/>
      <c r="D16" s="16"/>
      <c r="E16" s="79" t="s">
        <v>5</v>
      </c>
      <c r="F16" s="66" t="s">
        <v>33</v>
      </c>
      <c r="G16" s="17"/>
    </row>
    <row r="17" spans="2:7" ht="27.95" customHeight="1" x14ac:dyDescent="0.25">
      <c r="B17" s="18" t="s">
        <v>2</v>
      </c>
      <c r="C17" s="9"/>
      <c r="D17" s="36"/>
      <c r="E17" s="79"/>
      <c r="F17" s="66"/>
      <c r="G17" s="17"/>
    </row>
    <row r="18" spans="2:7" ht="8.1" customHeight="1" x14ac:dyDescent="0.25">
      <c r="B18" s="18"/>
      <c r="C18" s="24"/>
      <c r="D18" s="16"/>
      <c r="E18" s="79" t="s">
        <v>3</v>
      </c>
      <c r="F18" s="66" t="s">
        <v>21</v>
      </c>
      <c r="G18" s="17"/>
    </row>
    <row r="19" spans="2:7" ht="27.95" customHeight="1" x14ac:dyDescent="0.25">
      <c r="B19" s="18" t="s">
        <v>8</v>
      </c>
      <c r="C19" s="14" t="e">
        <f>C57</f>
        <v>#N/A</v>
      </c>
      <c r="D19" s="16"/>
      <c r="E19" s="79"/>
      <c r="F19" s="66"/>
      <c r="G19" s="17"/>
    </row>
    <row r="20" spans="2:7" ht="8.1" customHeight="1" x14ac:dyDescent="0.25">
      <c r="B20" s="18"/>
      <c r="C20" s="21"/>
      <c r="D20" s="16"/>
      <c r="E20" s="79" t="s">
        <v>4</v>
      </c>
      <c r="F20" s="66" t="s">
        <v>52</v>
      </c>
      <c r="G20" s="17"/>
    </row>
    <row r="21" spans="2:7" ht="27.95" customHeight="1" x14ac:dyDescent="0.25">
      <c r="B21" s="18" t="s">
        <v>31</v>
      </c>
      <c r="C21" s="29" t="e">
        <f>C19*C5</f>
        <v>#N/A</v>
      </c>
      <c r="D21" s="16"/>
      <c r="E21" s="80"/>
      <c r="F21" s="67"/>
      <c r="G21" s="17"/>
    </row>
    <row r="22" spans="2:7" ht="7.5" customHeight="1" x14ac:dyDescent="0.25">
      <c r="B22" s="18"/>
      <c r="C22" s="21"/>
      <c r="D22" s="16"/>
      <c r="E22" s="27"/>
      <c r="F22" s="35"/>
      <c r="G22" s="17"/>
    </row>
    <row r="23" spans="2:7" ht="27.95" customHeight="1" x14ac:dyDescent="0.25">
      <c r="B23" s="18" t="s">
        <v>14</v>
      </c>
      <c r="C23" s="22" t="e">
        <f>C39+C41+C46+C50+C52+C58</f>
        <v>#N/A</v>
      </c>
      <c r="D23" s="16"/>
      <c r="E23" s="25" t="s">
        <v>6</v>
      </c>
      <c r="F23" s="26"/>
      <c r="G23" s="17"/>
    </row>
    <row r="24" spans="2:7" ht="8.1" customHeight="1" x14ac:dyDescent="0.25">
      <c r="B24" s="18"/>
      <c r="C24" s="20"/>
      <c r="D24" s="16"/>
      <c r="E24" s="64" t="s">
        <v>48</v>
      </c>
      <c r="F24" s="66" t="s">
        <v>49</v>
      </c>
      <c r="G24" s="17"/>
    </row>
    <row r="25" spans="2:7" ht="27.95" customHeight="1" x14ac:dyDescent="0.25">
      <c r="B25" s="18" t="s">
        <v>15</v>
      </c>
      <c r="C25" s="22" t="e">
        <f>C23*1.2</f>
        <v>#N/A</v>
      </c>
      <c r="D25" s="16"/>
      <c r="E25" s="64"/>
      <c r="F25" s="66"/>
      <c r="G25" s="17"/>
    </row>
    <row r="26" spans="2:7" ht="8.1" customHeight="1" x14ac:dyDescent="0.25">
      <c r="B26" s="18"/>
      <c r="C26" s="20"/>
      <c r="D26" s="16"/>
      <c r="E26" s="64" t="s">
        <v>50</v>
      </c>
      <c r="F26" s="66" t="s">
        <v>55</v>
      </c>
      <c r="G26" s="17"/>
    </row>
    <row r="27" spans="2:7" ht="27.95" customHeight="1" x14ac:dyDescent="0.25">
      <c r="B27" s="23" t="s">
        <v>28</v>
      </c>
      <c r="C27" s="22" t="e">
        <f>C23/C5</f>
        <v>#N/A</v>
      </c>
      <c r="D27" s="16"/>
      <c r="E27" s="65"/>
      <c r="F27" s="67"/>
      <c r="G27" s="17"/>
    </row>
    <row r="28" spans="2:7" ht="8.1" customHeight="1" x14ac:dyDescent="0.25">
      <c r="B28" s="15"/>
      <c r="C28" s="15"/>
      <c r="D28" s="16"/>
      <c r="E28" s="27"/>
      <c r="F28" s="27"/>
      <c r="G28" s="17"/>
    </row>
    <row r="29" spans="2:7" ht="8.1" customHeight="1" x14ac:dyDescent="0.25">
      <c r="B29" s="71" t="s">
        <v>32</v>
      </c>
      <c r="C29" s="68" t="e">
        <f>C23/C21</f>
        <v>#N/A</v>
      </c>
      <c r="D29" s="16"/>
      <c r="E29" s="72" t="s">
        <v>59</v>
      </c>
      <c r="F29" s="73"/>
      <c r="G29" s="17"/>
    </row>
    <row r="30" spans="2:7" ht="8.1" customHeight="1" x14ac:dyDescent="0.25">
      <c r="B30" s="71"/>
      <c r="C30" s="69"/>
      <c r="D30" s="16"/>
      <c r="E30" s="74"/>
      <c r="F30" s="75"/>
      <c r="G30" s="17"/>
    </row>
    <row r="31" spans="2:7" ht="8.1" customHeight="1" x14ac:dyDescent="0.25">
      <c r="B31" s="71"/>
      <c r="C31" s="69"/>
      <c r="D31" s="16"/>
      <c r="E31" s="74"/>
      <c r="F31" s="75"/>
      <c r="G31" s="17"/>
    </row>
    <row r="32" spans="2:7" ht="8.1" customHeight="1" x14ac:dyDescent="0.25">
      <c r="B32" s="71"/>
      <c r="C32" s="70"/>
      <c r="D32" s="16"/>
      <c r="E32" s="74"/>
      <c r="F32" s="75"/>
      <c r="G32" s="17"/>
    </row>
    <row r="33" spans="2:7" ht="15.75" customHeight="1" x14ac:dyDescent="0.25">
      <c r="B33" s="48"/>
      <c r="C33" s="48"/>
      <c r="D33" s="48"/>
      <c r="E33" s="74"/>
      <c r="F33" s="75"/>
      <c r="G33" s="17"/>
    </row>
    <row r="34" spans="2:7" ht="15.75" customHeight="1" x14ac:dyDescent="0.25">
      <c r="B34" s="36"/>
      <c r="C34" s="36"/>
      <c r="D34" s="36"/>
      <c r="E34" s="76"/>
      <c r="F34" s="77"/>
      <c r="G34" s="17"/>
    </row>
    <row r="35" spans="2:7" ht="8.1" customHeight="1" x14ac:dyDescent="0.25">
      <c r="B35" s="31"/>
      <c r="C35" s="32"/>
      <c r="D35" s="16"/>
      <c r="E35" s="27"/>
      <c r="F35" s="28"/>
      <c r="G35" s="17"/>
    </row>
    <row r="36" spans="2:7" ht="11.25" customHeight="1" x14ac:dyDescent="0.25">
      <c r="B36" s="15"/>
      <c r="C36" s="15"/>
      <c r="D36" s="16"/>
      <c r="E36" s="15"/>
      <c r="F36" s="17"/>
      <c r="G36" s="17"/>
    </row>
    <row r="37" spans="2:7" s="4" customFormat="1" ht="17.25" customHeight="1" x14ac:dyDescent="0.25">
      <c r="B37" s="5"/>
      <c r="C37" s="5"/>
      <c r="D37" s="6"/>
      <c r="E37" s="5"/>
    </row>
    <row r="38" spans="2:7" s="4" customFormat="1" ht="17.25" hidden="1" customHeight="1" x14ac:dyDescent="0.25">
      <c r="B38" s="37" t="s">
        <v>42</v>
      </c>
      <c r="C38" s="34">
        <f>C5</f>
        <v>0</v>
      </c>
      <c r="D38" s="6"/>
      <c r="E38" s="5"/>
    </row>
    <row r="39" spans="2:7" s="4" customFormat="1" ht="17.25" hidden="1" customHeight="1" x14ac:dyDescent="0.25">
      <c r="B39" s="37" t="s">
        <v>37</v>
      </c>
      <c r="C39" s="38">
        <f>C38*3.5</f>
        <v>0</v>
      </c>
      <c r="D39" s="39"/>
      <c r="E39" s="34"/>
    </row>
    <row r="40" spans="2:7" s="4" customFormat="1" ht="17.25" hidden="1" customHeight="1" x14ac:dyDescent="0.25">
      <c r="B40" s="37" t="s">
        <v>38</v>
      </c>
      <c r="C40" s="40">
        <f>C38*0.95</f>
        <v>0</v>
      </c>
      <c r="D40" s="6"/>
      <c r="E40" s="34"/>
      <c r="F40" s="41"/>
    </row>
    <row r="41" spans="2:7" s="4" customFormat="1" ht="17.25" hidden="1" customHeight="1" x14ac:dyDescent="0.25">
      <c r="B41" s="37" t="s">
        <v>34</v>
      </c>
      <c r="C41" s="38">
        <f>C40*17.5</f>
        <v>0</v>
      </c>
      <c r="D41" s="39"/>
      <c r="E41" s="34"/>
    </row>
    <row r="42" spans="2:7" s="4" customFormat="1" ht="17.25" hidden="1" customHeight="1" x14ac:dyDescent="0.25">
      <c r="B42" s="37" t="s">
        <v>35</v>
      </c>
      <c r="C42" s="40">
        <f>C38*0.9</f>
        <v>0</v>
      </c>
      <c r="D42" s="6"/>
      <c r="E42" s="34"/>
      <c r="F42" s="41"/>
    </row>
    <row r="43" spans="2:7" s="4" customFormat="1" ht="17.25" hidden="1" customHeight="1" x14ac:dyDescent="0.25">
      <c r="B43" s="37" t="s">
        <v>40</v>
      </c>
      <c r="C43" s="40" t="e">
        <f>LOOKUP(C7,Colour!A1:B2)</f>
        <v>#N/A</v>
      </c>
      <c r="D43" s="6"/>
      <c r="E43" s="34"/>
      <c r="F43" s="41"/>
    </row>
    <row r="44" spans="2:7" s="4" customFormat="1" ht="17.25" hidden="1" customHeight="1" x14ac:dyDescent="0.25">
      <c r="B44" s="37" t="s">
        <v>43</v>
      </c>
      <c r="C44" s="40" t="e">
        <f>LOOKUP(C11,Contamination!A1:B3)</f>
        <v>#N/A</v>
      </c>
      <c r="D44" s="6"/>
      <c r="E44" s="34"/>
      <c r="F44" s="41"/>
    </row>
    <row r="45" spans="2:7" s="4" customFormat="1" ht="17.25" hidden="1" customHeight="1" x14ac:dyDescent="0.25">
      <c r="B45" s="37" t="s">
        <v>36</v>
      </c>
      <c r="C45" s="42" t="e">
        <f>OR(C43=1,C44=1)</f>
        <v>#N/A</v>
      </c>
      <c r="D45" s="6"/>
      <c r="E45" s="34"/>
      <c r="F45" s="41"/>
    </row>
    <row r="46" spans="2:7" s="4" customFormat="1" ht="17.25" hidden="1" customHeight="1" x14ac:dyDescent="0.25">
      <c r="B46" s="37" t="s">
        <v>39</v>
      </c>
      <c r="C46" s="38" t="e">
        <f>C42*14*C45</f>
        <v>#N/A</v>
      </c>
      <c r="D46" s="6"/>
      <c r="E46" s="34"/>
      <c r="F46" s="41"/>
    </row>
    <row r="47" spans="2:7" s="4" customFormat="1" ht="17.25" hidden="1" customHeight="1" x14ac:dyDescent="0.25">
      <c r="B47" s="37" t="s">
        <v>29</v>
      </c>
      <c r="C47" s="40">
        <f>C5*0.8</f>
        <v>0</v>
      </c>
      <c r="D47" s="6"/>
      <c r="E47" s="34"/>
      <c r="F47" s="41"/>
    </row>
    <row r="48" spans="2:7" s="4" customFormat="1" ht="17.25" hidden="1" customHeight="1" x14ac:dyDescent="0.25">
      <c r="B48" s="37" t="s">
        <v>65</v>
      </c>
      <c r="C48" s="40" t="e">
        <f>IF(C45,C47,C42)</f>
        <v>#N/A</v>
      </c>
      <c r="D48" s="6"/>
      <c r="E48" s="34"/>
      <c r="F48" s="41"/>
    </row>
    <row r="49" spans="2:6" s="4" customFormat="1" ht="17.25" hidden="1" customHeight="1" x14ac:dyDescent="0.25">
      <c r="B49" s="37" t="s">
        <v>68</v>
      </c>
      <c r="C49" s="40" t="e">
        <f>C48*VLOOKUP(C13,'% wool blend'!A1:B4,2,FALSE)</f>
        <v>#N/A</v>
      </c>
      <c r="D49" s="6"/>
      <c r="E49" s="34"/>
      <c r="F49" s="41"/>
    </row>
    <row r="50" spans="2:6" s="4" customFormat="1" ht="17.25" hidden="1" customHeight="1" x14ac:dyDescent="0.25">
      <c r="B50" s="37" t="s">
        <v>66</v>
      </c>
      <c r="C50" s="38" t="e">
        <f>C49*27.5</f>
        <v>#N/A</v>
      </c>
      <c r="D50" s="6"/>
      <c r="E50" s="34"/>
      <c r="F50" s="41"/>
    </row>
    <row r="51" spans="2:6" s="4" customFormat="1" ht="17.25" hidden="1" customHeight="1" x14ac:dyDescent="0.25">
      <c r="B51" s="37" t="s">
        <v>67</v>
      </c>
      <c r="C51" s="40" t="e">
        <f>C48+C49</f>
        <v>#N/A</v>
      </c>
      <c r="D51" s="6"/>
      <c r="E51" s="34"/>
      <c r="F51" s="41"/>
    </row>
    <row r="52" spans="2:6" s="4" customFormat="1" ht="17.25" hidden="1" customHeight="1" x14ac:dyDescent="0.25">
      <c r="B52" s="37" t="s">
        <v>47</v>
      </c>
      <c r="C52" s="38" t="e">
        <f>C51*VLOOKUP(C15,'Type of yarn'!A1:B11,2,FALSE)</f>
        <v>#N/A</v>
      </c>
      <c r="D52" s="6"/>
      <c r="E52" s="34"/>
    </row>
    <row r="53" spans="2:6" s="4" customFormat="1" ht="17.25" hidden="1" customHeight="1" x14ac:dyDescent="0.25">
      <c r="B53" s="37" t="s">
        <v>69</v>
      </c>
      <c r="C53" s="43" t="e">
        <f>IF(C45,65%,75%)</f>
        <v>#N/A</v>
      </c>
      <c r="D53" s="6"/>
      <c r="E53" s="34"/>
    </row>
    <row r="54" spans="2:6" s="4" customFormat="1" ht="17.25" hidden="1" customHeight="1" x14ac:dyDescent="0.25">
      <c r="B54" s="37" t="s">
        <v>70</v>
      </c>
      <c r="C54" s="40" t="e">
        <f>VLOOKUP(C13,'Additional return for blend'!A1:B4,2,FALSE)</f>
        <v>#N/A</v>
      </c>
      <c r="D54" s="6"/>
      <c r="E54" s="34"/>
    </row>
    <row r="55" spans="2:6" s="4" customFormat="1" ht="17.25" hidden="1" customHeight="1" x14ac:dyDescent="0.25">
      <c r="B55" s="37" t="s">
        <v>71</v>
      </c>
      <c r="C55" s="40" t="e">
        <f>C38*C53*(VLOOKUP(C9,'Fleece quality'!A1:B4,2,FALSE))</f>
        <v>#N/A</v>
      </c>
      <c r="D55" s="6"/>
      <c r="E55" s="34"/>
    </row>
    <row r="56" spans="2:6" s="4" customFormat="1" ht="17.25" hidden="1" customHeight="1" x14ac:dyDescent="0.25">
      <c r="B56" s="37" t="s">
        <v>72</v>
      </c>
      <c r="C56" s="40" t="e">
        <f>C54*C55</f>
        <v>#N/A</v>
      </c>
      <c r="D56" s="6"/>
      <c r="E56" s="34"/>
    </row>
    <row r="57" spans="2:6" s="4" customFormat="1" ht="17.25" hidden="1" customHeight="1" x14ac:dyDescent="0.25">
      <c r="B57" s="37" t="s">
        <v>8</v>
      </c>
      <c r="C57" s="47" t="e">
        <f>C56/C38</f>
        <v>#N/A</v>
      </c>
      <c r="D57" s="6"/>
      <c r="E57" s="34"/>
    </row>
    <row r="58" spans="2:6" s="4" customFormat="1" ht="16.5" hidden="1" customHeight="1" x14ac:dyDescent="0.25">
      <c r="B58" s="37" t="s">
        <v>7</v>
      </c>
      <c r="C58" s="38" t="e">
        <f>C56*VLOOKUP(C17,Finishing!A1:B12,2,FALSE)</f>
        <v>#N/A</v>
      </c>
      <c r="D58" s="6"/>
      <c r="E58" s="34"/>
    </row>
    <row r="59" spans="2:6" s="4" customFormat="1" ht="14.25" customHeight="1" x14ac:dyDescent="0.25">
      <c r="B59" s="5"/>
      <c r="C59" s="5"/>
      <c r="D59" s="6"/>
      <c r="E59" s="5"/>
    </row>
    <row r="60" spans="2:6" s="4" customFormat="1" x14ac:dyDescent="0.25">
      <c r="B60" s="5"/>
      <c r="C60" s="5"/>
      <c r="D60" s="6"/>
      <c r="E60" s="5"/>
    </row>
    <row r="61" spans="2:6" s="4" customFormat="1" x14ac:dyDescent="0.25">
      <c r="B61" s="5"/>
      <c r="C61" s="5"/>
      <c r="D61" s="6"/>
      <c r="E61" s="5"/>
    </row>
    <row r="62" spans="2:6" s="4" customFormat="1" x14ac:dyDescent="0.25">
      <c r="B62" s="5"/>
      <c r="C62" s="5"/>
      <c r="D62" s="6"/>
      <c r="E62" s="5"/>
    </row>
    <row r="63" spans="2:6" s="4" customFormat="1" x14ac:dyDescent="0.25">
      <c r="B63" s="5"/>
      <c r="C63" s="5"/>
      <c r="D63" s="6"/>
      <c r="E63" s="5"/>
    </row>
    <row r="64" spans="2:6" s="4" customFormat="1" x14ac:dyDescent="0.25">
      <c r="B64" s="5"/>
      <c r="C64" s="5"/>
      <c r="D64" s="6"/>
      <c r="E64" s="5"/>
    </row>
    <row r="65" spans="2:5" s="4" customFormat="1" x14ac:dyDescent="0.25">
      <c r="B65" s="5"/>
      <c r="C65" s="5"/>
      <c r="D65" s="6"/>
      <c r="E65" s="5"/>
    </row>
    <row r="66" spans="2:5" s="4" customFormat="1" x14ac:dyDescent="0.25">
      <c r="B66" s="5"/>
      <c r="C66" s="5"/>
      <c r="D66" s="6"/>
      <c r="E66" s="5"/>
    </row>
    <row r="67" spans="2:5" s="4" customFormat="1" x14ac:dyDescent="0.25">
      <c r="B67" s="5"/>
      <c r="C67" s="5"/>
      <c r="D67" s="6"/>
      <c r="E67" s="5"/>
    </row>
    <row r="68" spans="2:5" s="4" customFormat="1" x14ac:dyDescent="0.25">
      <c r="B68" s="5"/>
      <c r="C68" s="5"/>
      <c r="D68" s="6"/>
      <c r="E68" s="5"/>
    </row>
    <row r="69" spans="2:5" s="4" customFormat="1" x14ac:dyDescent="0.25">
      <c r="B69" s="5"/>
      <c r="C69" s="5"/>
      <c r="D69" s="6"/>
      <c r="E69" s="5"/>
    </row>
    <row r="70" spans="2:5" s="4" customFormat="1" x14ac:dyDescent="0.25">
      <c r="B70" s="5"/>
      <c r="C70" s="5"/>
      <c r="D70" s="6"/>
      <c r="E70" s="5"/>
    </row>
    <row r="71" spans="2:5" s="4" customFormat="1" x14ac:dyDescent="0.25">
      <c r="B71" s="5"/>
      <c r="C71" s="5"/>
      <c r="D71" s="6"/>
      <c r="E71" s="5"/>
    </row>
    <row r="72" spans="2:5" s="4" customFormat="1" x14ac:dyDescent="0.25">
      <c r="B72" s="5"/>
      <c r="C72" s="5"/>
      <c r="D72" s="6"/>
      <c r="E72" s="5"/>
    </row>
    <row r="73" spans="2:5" s="4" customFormat="1" x14ac:dyDescent="0.25">
      <c r="B73" s="5"/>
      <c r="C73" s="5"/>
      <c r="D73" s="6"/>
      <c r="E73" s="5"/>
    </row>
  </sheetData>
  <sheetProtection algorithmName="SHA-512" hashValue="Yv7dQQHgsDsasHdrjGzlBgqO5ZI8ZxmJUXbHDe3JAxd348QGrYiwQjIP9SUGSdhtf7Ct+jDeTNUr5mf2EY0J+g==" saltValue="Y+dCBpxCUaVCwu8qy6/ThA==" spinCount="100000" sheet="1" selectLockedCells="1"/>
  <mergeCells count="21">
    <mergeCell ref="K9:L11"/>
    <mergeCell ref="F14:F15"/>
    <mergeCell ref="E14:E15"/>
    <mergeCell ref="E24:E25"/>
    <mergeCell ref="F24:F25"/>
    <mergeCell ref="E16:E17"/>
    <mergeCell ref="F16:F17"/>
    <mergeCell ref="E18:E19"/>
    <mergeCell ref="F18:F19"/>
    <mergeCell ref="E20:E21"/>
    <mergeCell ref="F20:F21"/>
    <mergeCell ref="B33:D33"/>
    <mergeCell ref="B4:C4"/>
    <mergeCell ref="B1:C1"/>
    <mergeCell ref="E5:F7"/>
    <mergeCell ref="E9:F11"/>
    <mergeCell ref="E26:E27"/>
    <mergeCell ref="F26:F27"/>
    <mergeCell ref="C29:C32"/>
    <mergeCell ref="B29:B32"/>
    <mergeCell ref="E29:F34"/>
  </mergeCells>
  <conditionalFormatting sqref="C19">
    <cfRule type="containsErrors" dxfId="11" priority="10" stopIfTrue="1">
      <formula>ISERROR(C19)</formula>
    </cfRule>
    <cfRule type="containsErrors" dxfId="10" priority="13" stopIfTrue="1">
      <formula>ISERROR(C19)</formula>
    </cfRule>
  </conditionalFormatting>
  <conditionalFormatting sqref="C21">
    <cfRule type="containsErrors" dxfId="9" priority="3" stopIfTrue="1">
      <formula>ISERROR(C21)</formula>
    </cfRule>
    <cfRule type="containsErrors" dxfId="8" priority="4" stopIfTrue="1">
      <formula>ISERROR(C21)</formula>
    </cfRule>
  </conditionalFormatting>
  <conditionalFormatting sqref="C23">
    <cfRule type="containsErrors" dxfId="7" priority="9" stopIfTrue="1">
      <formula>ISERROR(C23)</formula>
    </cfRule>
    <cfRule type="containsErrors" dxfId="6" priority="12" stopIfTrue="1">
      <formula>ISERROR(C23)</formula>
    </cfRule>
  </conditionalFormatting>
  <conditionalFormatting sqref="C25">
    <cfRule type="containsErrors" dxfId="5" priority="7" stopIfTrue="1">
      <formula>ISERROR(C25)</formula>
    </cfRule>
    <cfRule type="containsErrors" dxfId="4" priority="8" stopIfTrue="1">
      <formula>ISERROR(C25)</formula>
    </cfRule>
  </conditionalFormatting>
  <conditionalFormatting sqref="C27">
    <cfRule type="containsErrors" dxfId="3" priority="5" stopIfTrue="1">
      <formula>ISERROR(C27)</formula>
    </cfRule>
    <cfRule type="containsErrors" dxfId="2" priority="6" stopIfTrue="1">
      <formula>ISERROR(C27)</formula>
    </cfRule>
  </conditionalFormatting>
  <conditionalFormatting sqref="C29">
    <cfRule type="containsErrors" dxfId="1" priority="1" stopIfTrue="1">
      <formula>ISERROR(C29)</formula>
    </cfRule>
    <cfRule type="containsErrors" dxfId="0" priority="2" stopIfTrue="1">
      <formula>ISERROR(C29)</formula>
    </cfRule>
  </conditionalFormatting>
  <dataValidations count="5">
    <dataValidation type="list" showInputMessage="1" showErrorMessage="1" sqref="C9:C10" xr:uid="{00000000-0002-0000-0000-000000000000}">
      <formula1>Quality</formula1>
    </dataValidation>
    <dataValidation type="list" showInputMessage="1" showErrorMessage="1" sqref="C12" xr:uid="{00000000-0002-0000-0000-000001000000}">
      <formula1>VM</formula1>
    </dataValidation>
    <dataValidation type="list" showInputMessage="1" showErrorMessage="1" sqref="C7" xr:uid="{00000000-0002-0000-0000-000002000000}">
      <formula1>Sorting</formula1>
    </dataValidation>
    <dataValidation type="list" showInputMessage="1" showErrorMessage="1" sqref="C11" xr:uid="{00000000-0002-0000-0000-000004000000}">
      <formula1>Contamination</formula1>
    </dataValidation>
    <dataValidation type="list" showInputMessage="1" showErrorMessage="1" sqref="C16:C18" xr:uid="{00000000-0002-0000-0000-000005000000}">
      <formula1>Finishing</formula1>
    </dataValidation>
  </dataValidations>
  <pageMargins left="0.25" right="0.25" top="0.75" bottom="0.75" header="0.3" footer="0.3"/>
  <pageSetup paperSize="9" scale="86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3000000}">
          <x14:formula1>
            <xm:f>'Type of yarn'!$A$1:$A$11</xm:f>
          </x14:formula1>
          <xm:sqref>C15</xm:sqref>
        </x14:dataValidation>
        <x14:dataValidation type="list" showInputMessage="1" showErrorMessage="1" xr:uid="{18616DF2-C802-46D1-B3F9-92CAB4A7DF85}">
          <x14:formula1>
            <xm:f>'% wool blend'!$A$1:$A$4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>
      <selection activeCell="K9" sqref="K9:L11"/>
    </sheetView>
  </sheetViews>
  <sheetFormatPr defaultRowHeight="15" x14ac:dyDescent="0.25"/>
  <cols>
    <col min="1" max="1" width="13.42578125" bestFit="1" customWidth="1"/>
  </cols>
  <sheetData>
    <row r="1" spans="1:3" ht="16.5" x14ac:dyDescent="0.3">
      <c r="A1" s="1" t="s">
        <v>40</v>
      </c>
      <c r="B1" s="3">
        <v>1</v>
      </c>
      <c r="C1" s="3"/>
    </row>
    <row r="2" spans="1:3" ht="16.5" x14ac:dyDescent="0.3">
      <c r="A2" s="1" t="s">
        <v>41</v>
      </c>
      <c r="B2" s="3">
        <v>0</v>
      </c>
      <c r="C2" s="3"/>
    </row>
    <row r="3" spans="1:3" ht="16.5" x14ac:dyDescent="0.3">
      <c r="A3" s="1"/>
      <c r="B3" s="3"/>
    </row>
    <row r="4" spans="1:3" ht="16.5" x14ac:dyDescent="0.3">
      <c r="A4" s="1"/>
      <c r="B4" s="3"/>
    </row>
    <row r="5" spans="1:3" ht="16.5" x14ac:dyDescent="0.3">
      <c r="A5" s="1"/>
      <c r="B5" s="3"/>
    </row>
    <row r="6" spans="1:3" ht="16.5" x14ac:dyDescent="0.3">
      <c r="A6" s="1"/>
      <c r="B6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workbookViewId="0">
      <selection activeCell="K9" sqref="K9:L11"/>
    </sheetView>
  </sheetViews>
  <sheetFormatPr defaultColWidth="9.140625" defaultRowHeight="16.5" x14ac:dyDescent="0.3"/>
  <cols>
    <col min="1" max="1" width="14.85546875" style="1" customWidth="1"/>
    <col min="2" max="2" width="9.140625" style="1" customWidth="1"/>
    <col min="3" max="16384" width="9.140625" style="1"/>
  </cols>
  <sheetData>
    <row r="1" spans="1:2" x14ac:dyDescent="0.3">
      <c r="A1" s="2" t="s">
        <v>9</v>
      </c>
      <c r="B1" s="1">
        <v>1</v>
      </c>
    </row>
    <row r="2" spans="1:2" x14ac:dyDescent="0.3">
      <c r="A2" s="2" t="s">
        <v>5</v>
      </c>
      <c r="B2" s="3">
        <v>1.06</v>
      </c>
    </row>
    <row r="3" spans="1:2" x14ac:dyDescent="0.3">
      <c r="A3" s="2" t="s">
        <v>3</v>
      </c>
      <c r="B3" s="1">
        <v>1</v>
      </c>
    </row>
    <row r="4" spans="1:2" x14ac:dyDescent="0.3">
      <c r="A4" s="2" t="s">
        <v>4</v>
      </c>
      <c r="B4" s="1">
        <v>0.9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"/>
  <sheetViews>
    <sheetView workbookViewId="0">
      <selection activeCell="K9" sqref="K9:L11"/>
    </sheetView>
  </sheetViews>
  <sheetFormatPr defaultColWidth="9.140625" defaultRowHeight="16.5" x14ac:dyDescent="0.3"/>
  <cols>
    <col min="1" max="1" width="15.28515625" style="1" bestFit="1" customWidth="1"/>
    <col min="2" max="2" width="9.140625" style="1" customWidth="1"/>
    <col min="3" max="16384" width="9.140625" style="1"/>
  </cols>
  <sheetData>
    <row r="1" spans="1:2" x14ac:dyDescent="0.3">
      <c r="A1" s="2" t="s">
        <v>50</v>
      </c>
      <c r="B1" s="3">
        <v>1</v>
      </c>
    </row>
    <row r="2" spans="1:2" x14ac:dyDescent="0.3">
      <c r="A2" s="2" t="s">
        <v>48</v>
      </c>
      <c r="B2" s="3">
        <v>0</v>
      </c>
    </row>
    <row r="3" spans="1:2" x14ac:dyDescent="0.3">
      <c r="A3" s="2"/>
      <c r="B3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3F2A9-442F-4EE2-88C9-7CB04FD42C84}">
  <dimension ref="A1:B4"/>
  <sheetViews>
    <sheetView workbookViewId="0">
      <selection activeCell="K9" sqref="K9:L11"/>
    </sheetView>
  </sheetViews>
  <sheetFormatPr defaultRowHeight="15" x14ac:dyDescent="0.25"/>
  <cols>
    <col min="1" max="1" width="20.28515625" bestFit="1" customWidth="1"/>
  </cols>
  <sheetData>
    <row r="1" spans="1:2" x14ac:dyDescent="0.25">
      <c r="A1" t="s">
        <v>62</v>
      </c>
      <c r="B1">
        <v>0</v>
      </c>
    </row>
    <row r="2" spans="1:2" x14ac:dyDescent="0.25">
      <c r="A2" t="s">
        <v>60</v>
      </c>
      <c r="B2">
        <v>0.25</v>
      </c>
    </row>
    <row r="3" spans="1:2" x14ac:dyDescent="0.25">
      <c r="A3" t="s">
        <v>61</v>
      </c>
      <c r="B3">
        <f>3/7</f>
        <v>0.42857142857142855</v>
      </c>
    </row>
    <row r="4" spans="1:2" x14ac:dyDescent="0.25">
      <c r="A4" t="s">
        <v>63</v>
      </c>
      <c r="B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1"/>
  <sheetViews>
    <sheetView workbookViewId="0">
      <selection activeCell="K9" sqref="K9:L11"/>
    </sheetView>
  </sheetViews>
  <sheetFormatPr defaultRowHeight="15" x14ac:dyDescent="0.25"/>
  <cols>
    <col min="1" max="1" width="29.140625" bestFit="1" customWidth="1"/>
  </cols>
  <sheetData>
    <row r="1" spans="1:7" ht="16.5" x14ac:dyDescent="0.25">
      <c r="A1" s="12" t="s">
        <v>46</v>
      </c>
      <c r="B1" s="13">
        <v>94.5</v>
      </c>
      <c r="G1" s="7"/>
    </row>
    <row r="2" spans="1:7" ht="16.5" x14ac:dyDescent="0.25">
      <c r="A2" s="12" t="s">
        <v>27</v>
      </c>
      <c r="B2" s="13">
        <v>83.25</v>
      </c>
      <c r="G2" s="7"/>
    </row>
    <row r="3" spans="1:7" ht="16.5" x14ac:dyDescent="0.25">
      <c r="A3" s="12" t="s">
        <v>56</v>
      </c>
      <c r="B3" s="13">
        <v>75</v>
      </c>
      <c r="E3" s="44"/>
      <c r="G3" s="7"/>
    </row>
    <row r="4" spans="1:7" ht="16.5" x14ac:dyDescent="0.25">
      <c r="A4" s="12" t="s">
        <v>23</v>
      </c>
      <c r="B4" s="13">
        <v>69.25</v>
      </c>
      <c r="E4" s="44"/>
      <c r="G4" s="7"/>
    </row>
    <row r="5" spans="1:7" ht="16.5" x14ac:dyDescent="0.25">
      <c r="A5" s="12" t="s">
        <v>44</v>
      </c>
      <c r="B5" s="13">
        <v>66.5</v>
      </c>
      <c r="E5" s="44"/>
      <c r="G5" s="7"/>
    </row>
    <row r="6" spans="1:7" ht="16.5" x14ac:dyDescent="0.25">
      <c r="A6" s="12" t="s">
        <v>24</v>
      </c>
      <c r="B6" s="13">
        <v>63.75</v>
      </c>
      <c r="E6" s="44"/>
      <c r="G6" s="7"/>
    </row>
    <row r="7" spans="1:7" ht="16.5" x14ac:dyDescent="0.25">
      <c r="A7" s="12" t="s">
        <v>45</v>
      </c>
      <c r="B7" s="13">
        <v>60.75</v>
      </c>
      <c r="E7" s="44"/>
      <c r="G7" s="7"/>
    </row>
    <row r="8" spans="1:7" ht="16.5" x14ac:dyDescent="0.25">
      <c r="A8" s="12" t="s">
        <v>25</v>
      </c>
      <c r="B8" s="13">
        <v>58</v>
      </c>
      <c r="E8" s="44"/>
      <c r="G8" s="7"/>
    </row>
    <row r="9" spans="1:7" ht="16.5" x14ac:dyDescent="0.25">
      <c r="A9" s="12" t="s">
        <v>26</v>
      </c>
      <c r="B9" s="13">
        <v>55.25</v>
      </c>
      <c r="E9" s="44"/>
      <c r="G9" s="7"/>
    </row>
    <row r="10" spans="1:7" ht="16.5" x14ac:dyDescent="0.25">
      <c r="A10" s="12" t="s">
        <v>54</v>
      </c>
      <c r="B10" s="13">
        <v>17.5</v>
      </c>
      <c r="E10" s="44"/>
    </row>
    <row r="11" spans="1:7" ht="16.5" x14ac:dyDescent="0.25">
      <c r="A11" s="12"/>
      <c r="B11" s="13"/>
      <c r="E11" s="4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workbookViewId="0">
      <selection activeCell="K9" sqref="K9:L11"/>
    </sheetView>
  </sheetViews>
  <sheetFormatPr defaultColWidth="9.140625" defaultRowHeight="16.5" x14ac:dyDescent="0.3"/>
  <cols>
    <col min="1" max="1" width="24.7109375" style="1" bestFit="1" customWidth="1"/>
    <col min="2" max="2" width="7" style="1" customWidth="1"/>
    <col min="3" max="16384" width="9.140625" style="1"/>
  </cols>
  <sheetData>
    <row r="1" spans="1:3" x14ac:dyDescent="0.3">
      <c r="A1" s="1" t="s">
        <v>51</v>
      </c>
      <c r="B1" s="3">
        <v>0</v>
      </c>
      <c r="C1" s="3"/>
    </row>
    <row r="2" spans="1:3" x14ac:dyDescent="0.3">
      <c r="A2" s="1" t="s">
        <v>18</v>
      </c>
      <c r="B2" s="3">
        <v>20</v>
      </c>
    </row>
    <row r="3" spans="1:3" x14ac:dyDescent="0.3">
      <c r="A3" s="1" t="s">
        <v>12</v>
      </c>
      <c r="B3" s="3">
        <v>40</v>
      </c>
    </row>
    <row r="4" spans="1:3" x14ac:dyDescent="0.3">
      <c r="A4" s="1" t="s">
        <v>16</v>
      </c>
      <c r="B4" s="3">
        <v>10</v>
      </c>
      <c r="C4" s="3"/>
    </row>
    <row r="5" spans="1:3" x14ac:dyDescent="0.3">
      <c r="A5" s="1" t="s">
        <v>10</v>
      </c>
      <c r="B5" s="3">
        <v>20</v>
      </c>
      <c r="C5" s="3"/>
    </row>
    <row r="6" spans="1:3" x14ac:dyDescent="0.3">
      <c r="A6" s="1" t="s">
        <v>19</v>
      </c>
      <c r="B6" s="3">
        <v>20</v>
      </c>
    </row>
    <row r="7" spans="1:3" x14ac:dyDescent="0.3">
      <c r="A7" s="1" t="s">
        <v>13</v>
      </c>
      <c r="B7" s="3">
        <v>40</v>
      </c>
    </row>
    <row r="8" spans="1:3" x14ac:dyDescent="0.3">
      <c r="A8" s="1" t="s">
        <v>17</v>
      </c>
      <c r="B8" s="3">
        <v>10</v>
      </c>
    </row>
    <row r="9" spans="1:3" x14ac:dyDescent="0.3">
      <c r="A9" s="1" t="s">
        <v>11</v>
      </c>
      <c r="B9" s="3">
        <v>20</v>
      </c>
    </row>
    <row r="10" spans="1:3" customFormat="1" x14ac:dyDescent="0.3">
      <c r="A10" s="1" t="s">
        <v>54</v>
      </c>
      <c r="B10" s="3">
        <v>0</v>
      </c>
    </row>
    <row r="11" spans="1:3" x14ac:dyDescent="0.3">
      <c r="B11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2A7CD-0DDB-4BB2-90B7-DB852149F528}">
  <dimension ref="A1:B4"/>
  <sheetViews>
    <sheetView workbookViewId="0">
      <selection activeCell="K9" sqref="K9:L11"/>
    </sheetView>
  </sheetViews>
  <sheetFormatPr defaultRowHeight="15" x14ac:dyDescent="0.25"/>
  <cols>
    <col min="1" max="1" width="20.28515625" bestFit="1" customWidth="1"/>
  </cols>
  <sheetData>
    <row r="1" spans="1:2" x14ac:dyDescent="0.25">
      <c r="A1" t="s">
        <v>62</v>
      </c>
      <c r="B1">
        <v>1</v>
      </c>
    </row>
    <row r="2" spans="1:2" x14ac:dyDescent="0.25">
      <c r="A2" t="s">
        <v>60</v>
      </c>
      <c r="B2" s="46">
        <v>1.25</v>
      </c>
    </row>
    <row r="3" spans="1:2" x14ac:dyDescent="0.25">
      <c r="A3" t="s">
        <v>61</v>
      </c>
      <c r="B3" s="46">
        <f>10/7</f>
        <v>1.4285714285714286</v>
      </c>
    </row>
    <row r="4" spans="1:2" x14ac:dyDescent="0.25">
      <c r="A4" t="s">
        <v>63</v>
      </c>
      <c r="B4" s="46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Ready reckoner</vt:lpstr>
      <vt:lpstr>Colour</vt:lpstr>
      <vt:lpstr>Fleece quality</vt:lpstr>
      <vt:lpstr>Contamination</vt:lpstr>
      <vt:lpstr>% wool blend</vt:lpstr>
      <vt:lpstr>Type of yarn</vt:lpstr>
      <vt:lpstr>Finishing</vt:lpstr>
      <vt:lpstr>Additional return for blend</vt:lpstr>
      <vt:lpstr>Contamination</vt:lpstr>
      <vt:lpstr>Finishing</vt:lpstr>
      <vt:lpstr>'Ready reckoner'!Print_Area</vt:lpstr>
      <vt:lpstr>Quality</vt:lpstr>
      <vt:lpstr>Sorting</vt:lpstr>
      <vt:lpstr>VM</vt:lpstr>
      <vt:lpstr>Yarn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Border Mill</dc:creator>
  <cp:lastModifiedBy>User</cp:lastModifiedBy>
  <cp:lastPrinted>2021-06-16T09:41:20Z</cp:lastPrinted>
  <dcterms:created xsi:type="dcterms:W3CDTF">2012-03-16T15:35:50Z</dcterms:created>
  <dcterms:modified xsi:type="dcterms:W3CDTF">2023-06-08T14:01:47Z</dcterms:modified>
</cp:coreProperties>
</file>